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800"/>
  </bookViews>
  <sheets>
    <sheet name="表1" sheetId="1" r:id="rId1"/>
    <sheet name="表2" sheetId="2" r:id="rId2"/>
  </sheets>
  <externalReferences>
    <externalReference r:id="rId3"/>
  </externalReferences>
  <definedNames>
    <definedName name="_xlnm.Print_Titles" localSheetId="0">表1!$2:$5</definedName>
    <definedName name="_xlnm.Print_Titles" localSheetId="1">表2!$2:$4</definedName>
  </definedNames>
  <calcPr calcId="144525"/>
</workbook>
</file>

<file path=xl/sharedStrings.xml><?xml version="1.0" encoding="utf-8"?>
<sst xmlns="http://schemas.openxmlformats.org/spreadsheetml/2006/main" count="144" uniqueCount="45">
  <si>
    <t>附件9：</t>
  </si>
  <si>
    <t>教育学院2021年硕士研究生招生学前教育专业考试复试成绩汇总表（成绩保留小数点后两位）</t>
  </si>
  <si>
    <t>复试总成绩计算公式=综合面试成绩*0.4+专业知识与能力测试成绩*0.6</t>
  </si>
  <si>
    <t>序号</t>
  </si>
  <si>
    <t>专业代码</t>
  </si>
  <si>
    <t>专业名称</t>
  </si>
  <si>
    <t>考生编号</t>
  </si>
  <si>
    <t>姓名</t>
  </si>
  <si>
    <t>综合面试成绩</t>
  </si>
  <si>
    <t>专业知识与能力测试</t>
  </si>
  <si>
    <t>复试总成绩</t>
  </si>
  <si>
    <t>同等学力加试成绩</t>
  </si>
  <si>
    <t>备注（一志愿或调剂）</t>
  </si>
  <si>
    <t>045118</t>
  </si>
  <si>
    <t>学前教育</t>
  </si>
  <si>
    <t>116581232161560</t>
  </si>
  <si>
    <t>邵楠</t>
  </si>
  <si>
    <t>一志愿</t>
  </si>
  <si>
    <t>116581241071570</t>
  </si>
  <si>
    <t>崔佳慧</t>
  </si>
  <si>
    <t>116581233021563</t>
  </si>
  <si>
    <t>周颖</t>
  </si>
  <si>
    <t>116581241011569</t>
  </si>
  <si>
    <t>郇童</t>
  </si>
  <si>
    <t>116581244371580</t>
  </si>
  <si>
    <t>叶慕琼</t>
  </si>
  <si>
    <t>116581237021568</t>
  </si>
  <si>
    <t>季晓凤</t>
  </si>
  <si>
    <t>116581221031554</t>
  </si>
  <si>
    <t>冼映弛</t>
  </si>
  <si>
    <t>116581214201551</t>
  </si>
  <si>
    <t>陈兰芳</t>
  </si>
  <si>
    <t>116581232201561</t>
  </si>
  <si>
    <t>吴帅</t>
  </si>
  <si>
    <t>116581246021582</t>
  </si>
  <si>
    <t>胡迪珂</t>
  </si>
  <si>
    <t>116581223181558</t>
  </si>
  <si>
    <t>李明珠</t>
  </si>
  <si>
    <t>116581261241624</t>
  </si>
  <si>
    <t>徐子毅</t>
  </si>
  <si>
    <t>附件10：</t>
  </si>
  <si>
    <r>
      <t>教育学院2021年硕士研究生招生学前教育专业考试入学总成绩汇总表</t>
    </r>
    <r>
      <rPr>
        <sz val="18"/>
        <rFont val="仿宋"/>
        <charset val="134"/>
      </rPr>
      <t xml:space="preserve">
</t>
    </r>
    <r>
      <rPr>
        <sz val="14"/>
        <rFont val="仿宋"/>
        <charset val="134"/>
      </rPr>
      <t>（成绩保留小数点后两位，一志愿与调剂生源分别按总分从高到低依次排序）</t>
    </r>
  </si>
  <si>
    <t>专业（研究方向）名称</t>
  </si>
  <si>
    <t>初试成绩</t>
  </si>
  <si>
    <t>入学总成绩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</si>
</sst>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6">
    <font>
      <sz val="12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8"/>
      <name val="仿宋"/>
      <charset val="134"/>
    </font>
    <font>
      <sz val="18"/>
      <name val="仿宋"/>
      <charset val="134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4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2" borderId="8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3" fillId="20" borderId="10" applyNumberFormat="0" applyAlignment="0" applyProtection="0">
      <alignment vertical="center"/>
    </xf>
    <xf numFmtId="0" fontId="18" fillId="20" borderId="6" applyNumberFormat="0" applyAlignment="0" applyProtection="0">
      <alignment vertical="center"/>
    </xf>
    <xf numFmtId="0" fontId="17" fillId="19" borderId="7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shrinkToFit="1"/>
    </xf>
    <xf numFmtId="49" fontId="3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0" fontId="2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\Desktop\fsbd\&#23398;&#21069;\&#23398;&#21069;&#25945;&#32946;2021&#24180;&#30805;&#22763;&#30740;&#31350;&#29983;&#25307;&#29983;&#32771;&#35797;&#22797;&#35797;&#25104;&#32489;&#27719;&#24635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E4" t="str">
            <v>院长签字：</v>
          </cell>
        </row>
        <row r="4">
          <cell r="G4" t="str">
            <v>学院公章：</v>
          </cell>
        </row>
        <row r="6">
          <cell r="E6" t="str">
            <v>姓名</v>
          </cell>
          <cell r="F6" t="str">
            <v>综合面试成绩</v>
          </cell>
          <cell r="G6" t="str">
            <v>专业知识与能力测试</v>
          </cell>
          <cell r="H6" t="str">
            <v>复试总成绩</v>
          </cell>
        </row>
        <row r="7">
          <cell r="E7" t="str">
            <v>邵楠</v>
          </cell>
          <cell r="F7">
            <v>87.6</v>
          </cell>
          <cell r="G7">
            <v>80.4</v>
          </cell>
          <cell r="H7">
            <v>83.28</v>
          </cell>
        </row>
        <row r="8">
          <cell r="E8" t="str">
            <v>崔佳慧</v>
          </cell>
          <cell r="F8">
            <v>88.6</v>
          </cell>
          <cell r="G8">
            <v>86.6</v>
          </cell>
          <cell r="H8">
            <v>87.4</v>
          </cell>
        </row>
        <row r="9">
          <cell r="E9" t="str">
            <v>周颖</v>
          </cell>
          <cell r="F9">
            <v>84.8</v>
          </cell>
          <cell r="G9">
            <v>77.4</v>
          </cell>
          <cell r="H9">
            <v>80.36</v>
          </cell>
        </row>
        <row r="10">
          <cell r="E10" t="str">
            <v>郇童</v>
          </cell>
          <cell r="F10">
            <v>90</v>
          </cell>
          <cell r="G10">
            <v>87.8</v>
          </cell>
          <cell r="H10">
            <v>88.68</v>
          </cell>
        </row>
        <row r="11">
          <cell r="E11" t="str">
            <v>叶慕琼</v>
          </cell>
          <cell r="F11">
            <v>85.4</v>
          </cell>
          <cell r="G11">
            <v>82</v>
          </cell>
          <cell r="H11">
            <v>83.36</v>
          </cell>
        </row>
        <row r="12">
          <cell r="E12" t="str">
            <v>季晓凤</v>
          </cell>
          <cell r="F12">
            <v>86.6</v>
          </cell>
          <cell r="G12">
            <v>83.6</v>
          </cell>
          <cell r="H12">
            <v>84.8</v>
          </cell>
        </row>
        <row r="13">
          <cell r="E13" t="str">
            <v>冼映弛</v>
          </cell>
          <cell r="F13">
            <v>92.2</v>
          </cell>
          <cell r="G13">
            <v>88</v>
          </cell>
          <cell r="H13">
            <v>89.68</v>
          </cell>
        </row>
        <row r="14">
          <cell r="E14" t="str">
            <v>陈兰芳</v>
          </cell>
          <cell r="F14">
            <v>80.6</v>
          </cell>
          <cell r="G14">
            <v>76</v>
          </cell>
          <cell r="H14">
            <v>77.84</v>
          </cell>
        </row>
        <row r="15">
          <cell r="E15" t="str">
            <v>吴帅</v>
          </cell>
          <cell r="F15">
            <v>92.8</v>
          </cell>
          <cell r="G15">
            <v>88.2</v>
          </cell>
          <cell r="H15">
            <v>90.04</v>
          </cell>
        </row>
        <row r="16">
          <cell r="E16" t="str">
            <v>胡迪珂</v>
          </cell>
          <cell r="F16">
            <v>73.6</v>
          </cell>
          <cell r="G16">
            <v>61.6</v>
          </cell>
          <cell r="H16">
            <v>66.4</v>
          </cell>
        </row>
        <row r="17">
          <cell r="E17" t="str">
            <v>李明珠</v>
          </cell>
          <cell r="F17">
            <v>74.8</v>
          </cell>
          <cell r="G17">
            <v>63</v>
          </cell>
          <cell r="H17">
            <v>67.72</v>
          </cell>
        </row>
        <row r="18">
          <cell r="E18" t="str">
            <v>徐子毅</v>
          </cell>
          <cell r="F18">
            <v>89.4</v>
          </cell>
          <cell r="G18">
            <v>85.2</v>
          </cell>
          <cell r="H18">
            <v>86.88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abSelected="1" workbookViewId="0">
      <selection activeCell="A2" sqref="A2:J2"/>
    </sheetView>
  </sheetViews>
  <sheetFormatPr defaultColWidth="9" defaultRowHeight="15"/>
  <cols>
    <col min="1" max="1" width="7.9" style="2" customWidth="1"/>
    <col min="2" max="2" width="10" style="2" customWidth="1"/>
    <col min="3" max="3" width="17.2" style="3" customWidth="1"/>
    <col min="4" max="4" width="20" style="2" customWidth="1"/>
    <col min="5" max="5" width="10.4" style="2" customWidth="1"/>
    <col min="6" max="6" width="13.7" style="2" customWidth="1"/>
    <col min="7" max="7" width="13.525" style="2" customWidth="1"/>
    <col min="8" max="8" width="11.6" style="2" customWidth="1"/>
    <col min="9" max="9" width="10.5" style="2" customWidth="1"/>
    <col min="10" max="10" width="15.75" style="2" customWidth="1"/>
    <col min="11" max="16384" width="9" style="2"/>
  </cols>
  <sheetData>
    <row r="1" spans="1:1">
      <c r="A1" s="2" t="s">
        <v>0</v>
      </c>
    </row>
    <row r="2" s="1" customFormat="1" ht="27.75" customHeight="1" spans="1:10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3:3">
      <c r="C3" s="6"/>
    </row>
    <row r="4" s="14" customFormat="1" ht="22.5" customHeight="1" spans="1:10">
      <c r="A4" s="16" t="s">
        <v>2</v>
      </c>
      <c r="B4" s="16"/>
      <c r="C4" s="16"/>
      <c r="D4" s="16"/>
      <c r="E4" s="16"/>
      <c r="F4" s="16"/>
      <c r="I4" s="19"/>
      <c r="J4" s="19"/>
    </row>
    <row r="5" s="1" customFormat="1" ht="30" spans="1:10">
      <c r="A5" s="7" t="s">
        <v>3</v>
      </c>
      <c r="B5" s="7" t="s">
        <v>4</v>
      </c>
      <c r="C5" s="8" t="s">
        <v>5</v>
      </c>
      <c r="D5" s="7" t="s">
        <v>6</v>
      </c>
      <c r="E5" s="7" t="s">
        <v>7</v>
      </c>
      <c r="F5" s="9" t="s">
        <v>8</v>
      </c>
      <c r="G5" s="9" t="s">
        <v>9</v>
      </c>
      <c r="H5" s="9" t="s">
        <v>10</v>
      </c>
      <c r="I5" s="20" t="s">
        <v>11</v>
      </c>
      <c r="J5" s="9" t="s">
        <v>12</v>
      </c>
    </row>
    <row r="6" ht="21.75" customHeight="1" spans="1:10">
      <c r="A6" s="17">
        <v>1</v>
      </c>
      <c r="B6" s="11" t="s">
        <v>13</v>
      </c>
      <c r="C6" s="11" t="s">
        <v>14</v>
      </c>
      <c r="D6" s="17" t="s">
        <v>15</v>
      </c>
      <c r="E6" s="17" t="s">
        <v>16</v>
      </c>
      <c r="F6" s="17">
        <f>(68+19+72+18+70+19+70+18+70+14)/5</f>
        <v>87.6</v>
      </c>
      <c r="G6" s="17">
        <f>(80+80+80+80+82)/5</f>
        <v>80.4</v>
      </c>
      <c r="H6" s="18">
        <f t="shared" ref="H6:H17" si="0">F6*0.4+G6*0.6</f>
        <v>83.28</v>
      </c>
      <c r="I6" s="21"/>
      <c r="J6" s="17" t="s">
        <v>17</v>
      </c>
    </row>
    <row r="7" ht="21.75" customHeight="1" spans="1:10">
      <c r="A7" s="17">
        <v>2</v>
      </c>
      <c r="B7" s="11" t="s">
        <v>13</v>
      </c>
      <c r="C7" s="11" t="s">
        <v>14</v>
      </c>
      <c r="D7" s="17" t="s">
        <v>18</v>
      </c>
      <c r="E7" s="17" t="s">
        <v>19</v>
      </c>
      <c r="F7" s="17">
        <f>(73+17+74+17+71+17+70+16+75+13)/5</f>
        <v>88.6</v>
      </c>
      <c r="G7" s="17">
        <f>(90+87+90+78+88)/5</f>
        <v>86.6</v>
      </c>
      <c r="H7" s="18">
        <f t="shared" si="0"/>
        <v>87.4</v>
      </c>
      <c r="I7" s="21"/>
      <c r="J7" s="17" t="s">
        <v>17</v>
      </c>
    </row>
    <row r="8" ht="21.75" customHeight="1" spans="1:10">
      <c r="A8" s="17">
        <v>3</v>
      </c>
      <c r="B8" s="11" t="s">
        <v>13</v>
      </c>
      <c r="C8" s="11" t="s">
        <v>14</v>
      </c>
      <c r="D8" s="17" t="s">
        <v>20</v>
      </c>
      <c r="E8" s="17" t="s">
        <v>21</v>
      </c>
      <c r="F8" s="17">
        <f>(62+16+75+17+72+18+68+16+70+10)/5</f>
        <v>84.8</v>
      </c>
      <c r="G8" s="17">
        <f>(80+80+75+77+75)/5</f>
        <v>77.4</v>
      </c>
      <c r="H8" s="18">
        <f t="shared" si="0"/>
        <v>80.36</v>
      </c>
      <c r="I8" s="21"/>
      <c r="J8" s="17" t="s">
        <v>17</v>
      </c>
    </row>
    <row r="9" ht="21.75" customHeight="1" spans="1:10">
      <c r="A9" s="17">
        <v>4</v>
      </c>
      <c r="B9" s="11" t="s">
        <v>13</v>
      </c>
      <c r="C9" s="11" t="s">
        <v>14</v>
      </c>
      <c r="D9" s="17" t="s">
        <v>22</v>
      </c>
      <c r="E9" s="17" t="s">
        <v>23</v>
      </c>
      <c r="F9" s="17">
        <f>(74+18+72+16+73+18+70+17+76+16)/5</f>
        <v>90</v>
      </c>
      <c r="G9" s="17">
        <f>(90+84+95+78+92)/5</f>
        <v>87.8</v>
      </c>
      <c r="H9" s="18">
        <f t="shared" si="0"/>
        <v>88.68</v>
      </c>
      <c r="I9" s="21"/>
      <c r="J9" s="17" t="s">
        <v>17</v>
      </c>
    </row>
    <row r="10" ht="21.75" customHeight="1" spans="1:10">
      <c r="A10" s="17">
        <v>5</v>
      </c>
      <c r="B10" s="11" t="s">
        <v>13</v>
      </c>
      <c r="C10" s="11" t="s">
        <v>14</v>
      </c>
      <c r="D10" s="17" t="s">
        <v>24</v>
      </c>
      <c r="E10" s="17" t="s">
        <v>25</v>
      </c>
      <c r="F10" s="17">
        <f>(69+16+71+15+70+16+74+16+70+10)/5</f>
        <v>85.4</v>
      </c>
      <c r="G10" s="17">
        <f>(75+88+85+78+84)/5</f>
        <v>82</v>
      </c>
      <c r="H10" s="18">
        <f t="shared" si="0"/>
        <v>83.36</v>
      </c>
      <c r="I10" s="21"/>
      <c r="J10" s="17" t="s">
        <v>17</v>
      </c>
    </row>
    <row r="11" ht="21.75" customHeight="1" spans="1:10">
      <c r="A11" s="17">
        <v>6</v>
      </c>
      <c r="B11" s="11" t="s">
        <v>13</v>
      </c>
      <c r="C11" s="11" t="s">
        <v>14</v>
      </c>
      <c r="D11" s="17" t="s">
        <v>26</v>
      </c>
      <c r="E11" s="17" t="s">
        <v>27</v>
      </c>
      <c r="F11" s="17">
        <f>(71+15+72+16+69+15+75+16+73+11)/5</f>
        <v>86.6</v>
      </c>
      <c r="G11" s="17">
        <f>(83+87+88+75+85)/5</f>
        <v>83.6</v>
      </c>
      <c r="H11" s="18">
        <f t="shared" si="0"/>
        <v>84.8</v>
      </c>
      <c r="I11" s="21"/>
      <c r="J11" s="17" t="s">
        <v>17</v>
      </c>
    </row>
    <row r="12" ht="21.75" customHeight="1" spans="1:10">
      <c r="A12" s="17">
        <v>7</v>
      </c>
      <c r="B12" s="11" t="s">
        <v>13</v>
      </c>
      <c r="C12" s="11" t="s">
        <v>14</v>
      </c>
      <c r="D12" s="17" t="s">
        <v>28</v>
      </c>
      <c r="E12" s="17" t="s">
        <v>29</v>
      </c>
      <c r="F12" s="17">
        <f>(75+18+77+18+73+18+76+17+75+14)/5</f>
        <v>92.2</v>
      </c>
      <c r="G12" s="17">
        <f>(89+88+89+84+90)/5</f>
        <v>88</v>
      </c>
      <c r="H12" s="18">
        <f t="shared" si="0"/>
        <v>89.68</v>
      </c>
      <c r="I12" s="21"/>
      <c r="J12" s="17" t="s">
        <v>17</v>
      </c>
    </row>
    <row r="13" ht="21.75" customHeight="1" spans="1:10">
      <c r="A13" s="17">
        <v>8</v>
      </c>
      <c r="B13" s="11" t="s">
        <v>13</v>
      </c>
      <c r="C13" s="11" t="s">
        <v>14</v>
      </c>
      <c r="D13" s="17" t="s">
        <v>30</v>
      </c>
      <c r="E13" s="17" t="s">
        <v>31</v>
      </c>
      <c r="F13" s="17">
        <f>(62+16+75+15+70+15+65+15+60+10)/5</f>
        <v>80.6</v>
      </c>
      <c r="G13" s="17">
        <f>(70+78+78+78+76)/5</f>
        <v>76</v>
      </c>
      <c r="H13" s="18">
        <f t="shared" si="0"/>
        <v>77.84</v>
      </c>
      <c r="I13" s="21"/>
      <c r="J13" s="17" t="s">
        <v>17</v>
      </c>
    </row>
    <row r="14" ht="21.75" customHeight="1" spans="1:10">
      <c r="A14" s="17">
        <v>9</v>
      </c>
      <c r="B14" s="11" t="s">
        <v>13</v>
      </c>
      <c r="C14" s="11" t="s">
        <v>14</v>
      </c>
      <c r="D14" s="17" t="s">
        <v>32</v>
      </c>
      <c r="E14" s="17" t="s">
        <v>33</v>
      </c>
      <c r="F14" s="17">
        <f>(77+19+75+18+73+19+72+19+74+18)/5</f>
        <v>92.8</v>
      </c>
      <c r="G14" s="17">
        <f>(85+85+95+86+90)/5</f>
        <v>88.2</v>
      </c>
      <c r="H14" s="18">
        <f t="shared" si="0"/>
        <v>90.04</v>
      </c>
      <c r="I14" s="21"/>
      <c r="J14" s="17" t="s">
        <v>17</v>
      </c>
    </row>
    <row r="15" ht="21.75" customHeight="1" spans="1:10">
      <c r="A15" s="17">
        <v>10</v>
      </c>
      <c r="B15" s="11" t="s">
        <v>13</v>
      </c>
      <c r="C15" s="11" t="s">
        <v>14</v>
      </c>
      <c r="D15" s="17" t="s">
        <v>34</v>
      </c>
      <c r="E15" s="17" t="s">
        <v>35</v>
      </c>
      <c r="F15" s="17">
        <f>(57+16+70+15+52+16+50+13+69+10)/5</f>
        <v>73.6</v>
      </c>
      <c r="G15" s="17">
        <f>(60+60+63+60+65)/5</f>
        <v>61.6</v>
      </c>
      <c r="H15" s="18">
        <f t="shared" si="0"/>
        <v>66.4</v>
      </c>
      <c r="I15" s="21"/>
      <c r="J15" s="17" t="s">
        <v>17</v>
      </c>
    </row>
    <row r="16" ht="21.75" customHeight="1" spans="1:10">
      <c r="A16" s="17">
        <v>11</v>
      </c>
      <c r="B16" s="11" t="s">
        <v>13</v>
      </c>
      <c r="C16" s="11" t="s">
        <v>14</v>
      </c>
      <c r="D16" s="17" t="s">
        <v>36</v>
      </c>
      <c r="E16" s="17" t="s">
        <v>37</v>
      </c>
      <c r="F16" s="17">
        <f>(59+18+70+15+55+17+52+13+65+10)/5</f>
        <v>74.8</v>
      </c>
      <c r="G16" s="17">
        <f>(60+65+60+70+60)/5</f>
        <v>63</v>
      </c>
      <c r="H16" s="18">
        <f t="shared" si="0"/>
        <v>67.72</v>
      </c>
      <c r="I16" s="21"/>
      <c r="J16" s="17" t="s">
        <v>17</v>
      </c>
    </row>
    <row r="17" ht="21.75" customHeight="1" spans="1:10">
      <c r="A17" s="17">
        <v>12</v>
      </c>
      <c r="B17" s="11" t="s">
        <v>13</v>
      </c>
      <c r="C17" s="11" t="s">
        <v>14</v>
      </c>
      <c r="D17" s="17" t="s">
        <v>38</v>
      </c>
      <c r="E17" s="17" t="s">
        <v>39</v>
      </c>
      <c r="F17" s="17">
        <f>(73+18+76+17+72+17+75+17+70+12)/5</f>
        <v>89.4</v>
      </c>
      <c r="G17" s="17">
        <f>(80+85+89+85+87)/5</f>
        <v>85.2</v>
      </c>
      <c r="H17" s="18">
        <f t="shared" si="0"/>
        <v>86.88</v>
      </c>
      <c r="I17" s="21"/>
      <c r="J17" s="17" t="s">
        <v>17</v>
      </c>
    </row>
  </sheetData>
  <mergeCells count="2">
    <mergeCell ref="A2:J2"/>
    <mergeCell ref="A4:F4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selection activeCell="A2" sqref="A2:I2"/>
    </sheetView>
  </sheetViews>
  <sheetFormatPr defaultColWidth="9" defaultRowHeight="15"/>
  <cols>
    <col min="1" max="1" width="5.4" style="2" customWidth="1"/>
    <col min="2" max="2" width="10" style="2" customWidth="1"/>
    <col min="3" max="3" width="22.6" style="3" customWidth="1"/>
    <col min="4" max="4" width="21" style="2" customWidth="1"/>
    <col min="5" max="5" width="10.4" style="2" customWidth="1"/>
    <col min="6" max="6" width="10" style="2" customWidth="1"/>
    <col min="7" max="7" width="11.4" style="2" customWidth="1"/>
    <col min="8" max="8" width="11.5" style="2" customWidth="1"/>
    <col min="9" max="9" width="12.7" style="2" customWidth="1"/>
    <col min="10" max="255" width="9" style="2"/>
  </cols>
  <sheetData>
    <row r="1" spans="1:1">
      <c r="A1" s="2" t="s">
        <v>40</v>
      </c>
    </row>
    <row r="2" ht="52.95" customHeight="1" spans="1:9">
      <c r="A2" s="4" t="s">
        <v>41</v>
      </c>
      <c r="B2" s="5"/>
      <c r="C2" s="5"/>
      <c r="D2" s="5"/>
      <c r="E2" s="5"/>
      <c r="F2" s="5"/>
      <c r="G2" s="5"/>
      <c r="H2" s="5"/>
      <c r="I2" s="5"/>
    </row>
    <row r="3" spans="3:3">
      <c r="C3" s="6"/>
    </row>
    <row r="4" s="1" customFormat="1" ht="28.5" customHeight="1" spans="1:9">
      <c r="A4" s="7" t="s">
        <v>3</v>
      </c>
      <c r="B4" s="7" t="s">
        <v>4</v>
      </c>
      <c r="C4" s="8" t="s">
        <v>42</v>
      </c>
      <c r="D4" s="7" t="s">
        <v>6</v>
      </c>
      <c r="E4" s="7" t="s">
        <v>7</v>
      </c>
      <c r="F4" s="9" t="s">
        <v>43</v>
      </c>
      <c r="G4" s="9" t="s">
        <v>10</v>
      </c>
      <c r="H4" s="9" t="s">
        <v>44</v>
      </c>
      <c r="I4" s="9" t="s">
        <v>12</v>
      </c>
    </row>
    <row r="5" ht="21.75" customHeight="1" spans="1:9">
      <c r="A5" s="10">
        <v>1</v>
      </c>
      <c r="B5" s="11" t="s">
        <v>13</v>
      </c>
      <c r="C5" s="12" t="s">
        <v>14</v>
      </c>
      <c r="D5" s="10" t="s">
        <v>18</v>
      </c>
      <c r="E5" s="10" t="s">
        <v>19</v>
      </c>
      <c r="F5" s="10">
        <v>402</v>
      </c>
      <c r="G5" s="13">
        <f ca="1">VLOOKUP(E5,[1]Sheet1!$E$1:$H$65536,4,0)</f>
        <v>87.4</v>
      </c>
      <c r="H5" s="13">
        <f ca="1" t="shared" ref="H5:H16" si="0">(F5/5)*0.6+G5*0.4</f>
        <v>83.2</v>
      </c>
      <c r="I5" s="10" t="s">
        <v>17</v>
      </c>
    </row>
    <row r="6" ht="21.75" customHeight="1" spans="1:9">
      <c r="A6" s="10">
        <v>2</v>
      </c>
      <c r="B6" s="11" t="s">
        <v>13</v>
      </c>
      <c r="C6" s="12" t="s">
        <v>14</v>
      </c>
      <c r="D6" s="10" t="s">
        <v>15</v>
      </c>
      <c r="E6" s="10" t="s">
        <v>16</v>
      </c>
      <c r="F6" s="10">
        <v>409</v>
      </c>
      <c r="G6" s="13">
        <f ca="1">VLOOKUP(E6,[1]Sheet1!$E$1:$H$65536,4,0)</f>
        <v>83.28</v>
      </c>
      <c r="H6" s="13">
        <f ca="1" t="shared" si="0"/>
        <v>82.392</v>
      </c>
      <c r="I6" s="10" t="s">
        <v>17</v>
      </c>
    </row>
    <row r="7" ht="21.75" customHeight="1" spans="1:9">
      <c r="A7" s="10">
        <v>3</v>
      </c>
      <c r="B7" s="11" t="s">
        <v>13</v>
      </c>
      <c r="C7" s="12" t="s">
        <v>14</v>
      </c>
      <c r="D7" s="10" t="s">
        <v>22</v>
      </c>
      <c r="E7" s="10" t="s">
        <v>23</v>
      </c>
      <c r="F7" s="10">
        <v>384</v>
      </c>
      <c r="G7" s="13">
        <f ca="1">VLOOKUP(E7,[1]Sheet1!$E$1:$H$65536,4,0)</f>
        <v>88.68</v>
      </c>
      <c r="H7" s="13">
        <f ca="1" t="shared" si="0"/>
        <v>81.552</v>
      </c>
      <c r="I7" s="10" t="s">
        <v>17</v>
      </c>
    </row>
    <row r="8" ht="21.75" customHeight="1" spans="1:9">
      <c r="A8" s="10">
        <v>4</v>
      </c>
      <c r="B8" s="11" t="s">
        <v>13</v>
      </c>
      <c r="C8" s="12" t="s">
        <v>14</v>
      </c>
      <c r="D8" s="10" t="s">
        <v>28</v>
      </c>
      <c r="E8" s="10" t="s">
        <v>29</v>
      </c>
      <c r="F8" s="10">
        <v>363</v>
      </c>
      <c r="G8" s="13">
        <f ca="1">VLOOKUP(E8,[1]Sheet1!$E$1:$H$65536,4,0)</f>
        <v>89.68</v>
      </c>
      <c r="H8" s="13">
        <f ca="1" t="shared" si="0"/>
        <v>79.432</v>
      </c>
      <c r="I8" s="10" t="s">
        <v>17</v>
      </c>
    </row>
    <row r="9" ht="21.75" customHeight="1" spans="1:9">
      <c r="A9" s="10">
        <v>5</v>
      </c>
      <c r="B9" s="11" t="s">
        <v>13</v>
      </c>
      <c r="C9" s="12" t="s">
        <v>14</v>
      </c>
      <c r="D9" s="10" t="s">
        <v>20</v>
      </c>
      <c r="E9" s="10" t="s">
        <v>21</v>
      </c>
      <c r="F9" s="10">
        <v>384</v>
      </c>
      <c r="G9" s="13">
        <f ca="1">VLOOKUP(E9,[1]Sheet1!$E$1:$H$65536,4,0)</f>
        <v>80.36</v>
      </c>
      <c r="H9" s="13">
        <f ca="1" t="shared" si="0"/>
        <v>78.224</v>
      </c>
      <c r="I9" s="10" t="s">
        <v>17</v>
      </c>
    </row>
    <row r="10" ht="21.75" customHeight="1" spans="1:9">
      <c r="A10" s="10">
        <v>6</v>
      </c>
      <c r="B10" s="11" t="s">
        <v>13</v>
      </c>
      <c r="C10" s="12" t="s">
        <v>14</v>
      </c>
      <c r="D10" s="10" t="s">
        <v>26</v>
      </c>
      <c r="E10" s="10" t="s">
        <v>27</v>
      </c>
      <c r="F10" s="10">
        <v>368</v>
      </c>
      <c r="G10" s="13">
        <f ca="1">VLOOKUP(E10,[1]Sheet1!$E$1:$H$65536,4,0)</f>
        <v>84.8</v>
      </c>
      <c r="H10" s="13">
        <f ca="1" t="shared" si="0"/>
        <v>78.08</v>
      </c>
      <c r="I10" s="10" t="s">
        <v>17</v>
      </c>
    </row>
    <row r="11" ht="21.75" customHeight="1" spans="1:9">
      <c r="A11" s="10">
        <v>7</v>
      </c>
      <c r="B11" s="11" t="s">
        <v>13</v>
      </c>
      <c r="C11" s="12" t="s">
        <v>14</v>
      </c>
      <c r="D11" s="10" t="s">
        <v>32</v>
      </c>
      <c r="E11" s="10" t="s">
        <v>33</v>
      </c>
      <c r="F11" s="10">
        <v>349</v>
      </c>
      <c r="G11" s="13">
        <f ca="1">VLOOKUP(E11,[1]Sheet1!$E$1:$H$65536,4,0)</f>
        <v>90.04</v>
      </c>
      <c r="H11" s="13">
        <f ca="1" t="shared" si="0"/>
        <v>77.896</v>
      </c>
      <c r="I11" s="10" t="s">
        <v>17</v>
      </c>
    </row>
    <row r="12" ht="21.75" customHeight="1" spans="1:9">
      <c r="A12" s="10">
        <v>8</v>
      </c>
      <c r="B12" s="11" t="s">
        <v>13</v>
      </c>
      <c r="C12" s="12" t="s">
        <v>14</v>
      </c>
      <c r="D12" s="10" t="s">
        <v>24</v>
      </c>
      <c r="E12" s="10" t="s">
        <v>25</v>
      </c>
      <c r="F12" s="10">
        <v>371</v>
      </c>
      <c r="G12" s="13">
        <f ca="1">VLOOKUP(E12,[1]Sheet1!$E$1:$H$65536,4,0)</f>
        <v>83.36</v>
      </c>
      <c r="H12" s="13">
        <f ca="1" t="shared" si="0"/>
        <v>77.864</v>
      </c>
      <c r="I12" s="10" t="s">
        <v>17</v>
      </c>
    </row>
    <row r="13" ht="21.75" customHeight="1" spans="1:9">
      <c r="A13" s="10">
        <v>9</v>
      </c>
      <c r="B13" s="11" t="s">
        <v>13</v>
      </c>
      <c r="C13" s="12" t="s">
        <v>14</v>
      </c>
      <c r="D13" s="10" t="s">
        <v>38</v>
      </c>
      <c r="E13" s="10" t="s">
        <v>39</v>
      </c>
      <c r="F13" s="10">
        <v>329</v>
      </c>
      <c r="G13" s="13">
        <f ca="1">VLOOKUP(E13,[1]Sheet1!$E$1:$H$65536,4,0)</f>
        <v>86.88</v>
      </c>
      <c r="H13" s="13">
        <f ca="1" t="shared" si="0"/>
        <v>74.232</v>
      </c>
      <c r="I13" s="10" t="s">
        <v>17</v>
      </c>
    </row>
    <row r="14" ht="21.75" customHeight="1" spans="1:9">
      <c r="A14" s="10">
        <v>10</v>
      </c>
      <c r="B14" s="12" t="s">
        <v>13</v>
      </c>
      <c r="C14" s="12" t="s">
        <v>14</v>
      </c>
      <c r="D14" s="10" t="s">
        <v>30</v>
      </c>
      <c r="E14" s="10" t="s">
        <v>31</v>
      </c>
      <c r="F14" s="10">
        <v>358</v>
      </c>
      <c r="G14" s="13">
        <f ca="1">VLOOKUP(E14,[1]Sheet1!$E$1:$H$65536,4,0)</f>
        <v>77.84</v>
      </c>
      <c r="H14" s="13">
        <f ca="1" t="shared" si="0"/>
        <v>74.096</v>
      </c>
      <c r="I14" s="10" t="s">
        <v>17</v>
      </c>
    </row>
    <row r="15" spans="1:9">
      <c r="A15" s="10">
        <v>11</v>
      </c>
      <c r="B15" s="12" t="s">
        <v>13</v>
      </c>
      <c r="C15" s="12" t="s">
        <v>14</v>
      </c>
      <c r="D15" s="10" t="s">
        <v>36</v>
      </c>
      <c r="E15" s="10" t="s">
        <v>37</v>
      </c>
      <c r="F15" s="10">
        <v>335</v>
      </c>
      <c r="G15" s="13">
        <f ca="1">VLOOKUP(E15,[1]Sheet1!$E$1:$H$65536,4,0)</f>
        <v>67.72</v>
      </c>
      <c r="H15" s="13">
        <f ca="1" t="shared" si="0"/>
        <v>67.288</v>
      </c>
      <c r="I15" s="10" t="s">
        <v>17</v>
      </c>
    </row>
    <row r="16" spans="1:9">
      <c r="A16" s="10">
        <v>12</v>
      </c>
      <c r="B16" s="12" t="s">
        <v>13</v>
      </c>
      <c r="C16" s="12" t="s">
        <v>14</v>
      </c>
      <c r="D16" s="10" t="s">
        <v>34</v>
      </c>
      <c r="E16" s="10" t="s">
        <v>35</v>
      </c>
      <c r="F16" s="10">
        <v>336</v>
      </c>
      <c r="G16" s="13">
        <f ca="1">VLOOKUP(E16,[1]Sheet1!$E$1:$H$65536,4,0)</f>
        <v>66.4</v>
      </c>
      <c r="H16" s="13">
        <f ca="1" t="shared" si="0"/>
        <v>66.88</v>
      </c>
      <c r="I16" s="10" t="s">
        <v>17</v>
      </c>
    </row>
  </sheetData>
  <mergeCells count="1">
    <mergeCell ref="A2:I2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maye</cp:lastModifiedBy>
  <dcterms:created xsi:type="dcterms:W3CDTF">2021-04-07T09:18:00Z</dcterms:created>
  <dcterms:modified xsi:type="dcterms:W3CDTF">2021-04-07T01:55:56Z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