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800" activeTab="1"/>
  </bookViews>
  <sheets>
    <sheet name="表1" sheetId="1" r:id="rId1"/>
    <sheet name="表2" sheetId="2" r:id="rId2"/>
  </sheets>
  <externalReferences>
    <externalReference r:id="rId3"/>
  </externalReferences>
  <definedNames>
    <definedName name="_xlnm.Print_Titles" localSheetId="0">表1!$2:$5</definedName>
    <definedName name="_xlnm.Print_Titles" localSheetId="1">表2!$2:$4</definedName>
  </definedNames>
  <calcPr calcId="144525"/>
</workbook>
</file>

<file path=xl/sharedStrings.xml><?xml version="1.0" encoding="utf-8"?>
<sst xmlns="http://schemas.openxmlformats.org/spreadsheetml/2006/main" count="227" uniqueCount="66">
  <si>
    <t>附件9：</t>
  </si>
  <si>
    <t>教育学院2021年硕士研究生招生教育管理专业考试复试成绩汇总表（成绩保留小数点后两位）</t>
  </si>
  <si>
    <t>复试总成绩计算公式=综合面试成绩*0.4+专业知识与能力测试成绩*0.6</t>
  </si>
  <si>
    <t>序号</t>
  </si>
  <si>
    <t>专业代码</t>
  </si>
  <si>
    <t>专业名称</t>
  </si>
  <si>
    <t>考生编号</t>
  </si>
  <si>
    <t>姓名</t>
  </si>
  <si>
    <t>综合面试成绩</t>
  </si>
  <si>
    <t>专业知识与能力测试</t>
  </si>
  <si>
    <t>复试总成绩</t>
  </si>
  <si>
    <t>同等学力加试成绩</t>
  </si>
  <si>
    <t>备注（一志愿或调剂）</t>
  </si>
  <si>
    <t>045101</t>
  </si>
  <si>
    <t>教育管理</t>
  </si>
  <si>
    <t>116581246050483</t>
  </si>
  <si>
    <t>邢增琳</t>
  </si>
  <si>
    <t xml:space="preserve">心理学：78
中外教育史：75
</t>
  </si>
  <si>
    <t>一志愿</t>
  </si>
  <si>
    <t>116581214210456</t>
  </si>
  <si>
    <t>唐晓清</t>
  </si>
  <si>
    <t xml:space="preserve">心理学：63
中外教育史：74
</t>
  </si>
  <si>
    <t>116581232110458</t>
  </si>
  <si>
    <t>徐静</t>
  </si>
  <si>
    <t>116581265140509</t>
  </si>
  <si>
    <t>王莉</t>
  </si>
  <si>
    <t>116581246070500</t>
  </si>
  <si>
    <t>黎鸟</t>
  </si>
  <si>
    <t>116581246030475</t>
  </si>
  <si>
    <t>王杨</t>
  </si>
  <si>
    <t>116581246060492</t>
  </si>
  <si>
    <t>罗赟</t>
  </si>
  <si>
    <t>116581246050486</t>
  </si>
  <si>
    <t>李天瑜</t>
  </si>
  <si>
    <t>104751045101005</t>
  </si>
  <si>
    <t>蔡文晶</t>
  </si>
  <si>
    <t xml:space="preserve">心理学：70
中外教育史：67
</t>
  </si>
  <si>
    <t>调剂</t>
  </si>
  <si>
    <t>104591410890599</t>
  </si>
  <si>
    <t>毕琬卉</t>
  </si>
  <si>
    <t>105321432613109</t>
  </si>
  <si>
    <t>谢裕普</t>
  </si>
  <si>
    <t>105121210469046</t>
  </si>
  <si>
    <t>司雨萌</t>
  </si>
  <si>
    <t>104751045101224</t>
  </si>
  <si>
    <t>周梦凡</t>
  </si>
  <si>
    <t>105321431913026</t>
  </si>
  <si>
    <t>范美姣</t>
  </si>
  <si>
    <t>105111104301145</t>
  </si>
  <si>
    <t>彭燕利</t>
  </si>
  <si>
    <t>100271998041911</t>
  </si>
  <si>
    <t>王珊珊</t>
  </si>
  <si>
    <t>100271998041934</t>
  </si>
  <si>
    <t>龙菲</t>
  </si>
  <si>
    <t>103941005002567</t>
  </si>
  <si>
    <t>赖雯婷</t>
  </si>
  <si>
    <t>100651009916204</t>
  </si>
  <si>
    <t>赵丹</t>
  </si>
  <si>
    <t>104751045101232</t>
  </si>
  <si>
    <t>刘艳芳</t>
  </si>
  <si>
    <t>附件10：</t>
  </si>
  <si>
    <r>
      <t>教育学院2021年硕士研究生招生教育管理专业考试入学总成绩汇总表</t>
    </r>
    <r>
      <rPr>
        <sz val="18"/>
        <rFont val="仿宋"/>
        <charset val="134"/>
      </rPr>
      <t xml:space="preserve">
</t>
    </r>
    <r>
      <rPr>
        <sz val="14"/>
        <rFont val="仿宋"/>
        <charset val="134"/>
      </rPr>
      <t>（成绩保留小数点后两位，一志愿与调剂生源分别按总分从高到低依次排序）</t>
    </r>
  </si>
  <si>
    <t>专业（研究方向）名称</t>
  </si>
  <si>
    <t>初试成绩</t>
  </si>
  <si>
    <t>入学总成绩</t>
  </si>
  <si>
    <t>退役大学生士兵，初试成绩加10分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</si>
</sst>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6">
    <font>
      <sz val="12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8"/>
      <name val="仿宋"/>
      <charset val="134"/>
    </font>
    <font>
      <sz val="18"/>
      <name val="仿宋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4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4" fillId="1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26" borderId="8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9" borderId="10" applyNumberFormat="0" applyAlignment="0" applyProtection="0">
      <alignment vertical="center"/>
    </xf>
    <xf numFmtId="0" fontId="12" fillId="9" borderId="5" applyNumberFormat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shrinkToFit="1"/>
    </xf>
    <xf numFmtId="49" fontId="3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\Desktop\fsbd\&#25945;&#31649;\&#25945;&#32946;&#31649;&#29702;2021&#24180;&#30805;&#22763;&#30740;&#31350;&#29983;&#25307;&#29983;&#32771;&#35797;&#22797;&#35797;&#25104;&#32489;&#27719;&#24635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E4" t="str">
            <v>院长签字：</v>
          </cell>
        </row>
        <row r="4">
          <cell r="G4" t="str">
            <v>学院公章：</v>
          </cell>
        </row>
        <row r="6">
          <cell r="E6" t="str">
            <v>姓名</v>
          </cell>
          <cell r="F6" t="str">
            <v>综合面试成绩</v>
          </cell>
          <cell r="G6" t="str">
            <v>专业知识与能力测试</v>
          </cell>
          <cell r="H6" t="str">
            <v>复试总成绩</v>
          </cell>
        </row>
        <row r="7">
          <cell r="E7" t="str">
            <v>邢增琳</v>
          </cell>
          <cell r="F7">
            <v>69.8</v>
          </cell>
          <cell r="G7">
            <v>70.2</v>
          </cell>
          <cell r="H7">
            <v>70.04</v>
          </cell>
        </row>
        <row r="8">
          <cell r="E8" t="str">
            <v>唐晓清</v>
          </cell>
          <cell r="F8">
            <v>75.6</v>
          </cell>
          <cell r="G8">
            <v>74.8</v>
          </cell>
          <cell r="H8">
            <v>75.12</v>
          </cell>
        </row>
        <row r="9">
          <cell r="E9" t="str">
            <v>徐静</v>
          </cell>
          <cell r="F9">
            <v>87.8</v>
          </cell>
          <cell r="G9">
            <v>85.8</v>
          </cell>
          <cell r="H9">
            <v>86.6</v>
          </cell>
        </row>
        <row r="10">
          <cell r="E10" t="str">
            <v>王莉</v>
          </cell>
          <cell r="F10">
            <v>74.4</v>
          </cell>
          <cell r="G10">
            <v>75.4</v>
          </cell>
          <cell r="H10">
            <v>75</v>
          </cell>
        </row>
        <row r="11">
          <cell r="E11" t="str">
            <v>黎鸟</v>
          </cell>
          <cell r="F11">
            <v>86.4</v>
          </cell>
          <cell r="G11">
            <v>86.6</v>
          </cell>
          <cell r="H11">
            <v>86.52</v>
          </cell>
        </row>
        <row r="12">
          <cell r="E12" t="str">
            <v>王杨</v>
          </cell>
          <cell r="F12">
            <v>86.2</v>
          </cell>
          <cell r="G12">
            <v>85.2</v>
          </cell>
          <cell r="H12">
            <v>85.6</v>
          </cell>
        </row>
        <row r="13">
          <cell r="E13" t="str">
            <v>罗赟</v>
          </cell>
          <cell r="F13">
            <v>74.4</v>
          </cell>
          <cell r="G13">
            <v>72.8</v>
          </cell>
          <cell r="H13">
            <v>73.44</v>
          </cell>
        </row>
        <row r="14">
          <cell r="E14" t="str">
            <v>李天瑜</v>
          </cell>
          <cell r="F14">
            <v>82.2</v>
          </cell>
          <cell r="G14">
            <v>82.2</v>
          </cell>
          <cell r="H14">
            <v>82.2</v>
          </cell>
        </row>
        <row r="15">
          <cell r="E15" t="str">
            <v>蔡文晶</v>
          </cell>
          <cell r="F15">
            <v>69.8</v>
          </cell>
          <cell r="G15">
            <v>68.6</v>
          </cell>
          <cell r="H15">
            <v>69.08</v>
          </cell>
        </row>
        <row r="16">
          <cell r="E16" t="str">
            <v>毕琬卉</v>
          </cell>
          <cell r="F16">
            <v>81</v>
          </cell>
          <cell r="G16">
            <v>81.4</v>
          </cell>
          <cell r="H16">
            <v>81.24</v>
          </cell>
        </row>
        <row r="17">
          <cell r="E17" t="str">
            <v>谢裕普</v>
          </cell>
          <cell r="F17">
            <v>77.2</v>
          </cell>
          <cell r="G17">
            <v>78.4</v>
          </cell>
          <cell r="H17">
            <v>77.92</v>
          </cell>
        </row>
        <row r="18">
          <cell r="E18" t="str">
            <v>司雨萌</v>
          </cell>
          <cell r="F18">
            <v>85.6</v>
          </cell>
          <cell r="G18">
            <v>84</v>
          </cell>
          <cell r="H18">
            <v>84.64</v>
          </cell>
        </row>
        <row r="19">
          <cell r="E19" t="str">
            <v>周梦凡</v>
          </cell>
          <cell r="F19">
            <v>75.6</v>
          </cell>
          <cell r="G19">
            <v>78.2</v>
          </cell>
          <cell r="H19">
            <v>77.16</v>
          </cell>
        </row>
        <row r="20">
          <cell r="E20" t="str">
            <v>范美姣</v>
          </cell>
          <cell r="F20">
            <v>80.4</v>
          </cell>
          <cell r="G20">
            <v>79.6</v>
          </cell>
          <cell r="H20">
            <v>79.92</v>
          </cell>
        </row>
        <row r="21">
          <cell r="E21" t="str">
            <v>彭燕利</v>
          </cell>
          <cell r="F21">
            <v>73</v>
          </cell>
          <cell r="G21">
            <v>65.6</v>
          </cell>
          <cell r="H21">
            <v>68.56</v>
          </cell>
        </row>
        <row r="22">
          <cell r="E22" t="str">
            <v>王珊珊</v>
          </cell>
          <cell r="F22">
            <v>78</v>
          </cell>
          <cell r="G22">
            <v>80.8</v>
          </cell>
          <cell r="H22">
            <v>79.68</v>
          </cell>
        </row>
        <row r="23">
          <cell r="E23" t="str">
            <v>龙菲</v>
          </cell>
          <cell r="F23">
            <v>84</v>
          </cell>
          <cell r="G23">
            <v>82.8</v>
          </cell>
          <cell r="H23">
            <v>83.28</v>
          </cell>
        </row>
        <row r="24">
          <cell r="E24" t="str">
            <v>赖雯婷</v>
          </cell>
          <cell r="F24">
            <v>83.2</v>
          </cell>
          <cell r="G24">
            <v>82.6</v>
          </cell>
          <cell r="H24">
            <v>82.84</v>
          </cell>
        </row>
        <row r="25">
          <cell r="E25" t="str">
            <v>赵丹</v>
          </cell>
          <cell r="F25">
            <v>82.6</v>
          </cell>
          <cell r="G25">
            <v>81.4</v>
          </cell>
          <cell r="H25">
            <v>81.88</v>
          </cell>
        </row>
        <row r="26">
          <cell r="E26" t="str">
            <v>刘艳芳</v>
          </cell>
          <cell r="F26">
            <v>73</v>
          </cell>
          <cell r="G26">
            <v>72.8</v>
          </cell>
          <cell r="H26">
            <v>72.88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zoomScale="85" zoomScaleNormal="85" workbookViewId="0">
      <selection activeCell="I6" sqref="I6"/>
    </sheetView>
  </sheetViews>
  <sheetFormatPr defaultColWidth="9" defaultRowHeight="15"/>
  <cols>
    <col min="1" max="1" width="7.9" style="3" customWidth="1"/>
    <col min="2" max="2" width="10" style="3" customWidth="1"/>
    <col min="3" max="3" width="17.1916666666667" style="4" customWidth="1"/>
    <col min="4" max="4" width="20" style="3" customWidth="1"/>
    <col min="5" max="5" width="10.4" style="3" customWidth="1"/>
    <col min="6" max="6" width="13.6916666666667" style="3" customWidth="1"/>
    <col min="7" max="7" width="13.525" style="3" customWidth="1"/>
    <col min="8" max="8" width="11.6" style="3" customWidth="1"/>
    <col min="9" max="9" width="16.6583333333333" style="3" customWidth="1"/>
    <col min="10" max="10" width="14.7" style="3" customWidth="1"/>
    <col min="11" max="16384" width="9" style="3"/>
  </cols>
  <sheetData>
    <row r="1" spans="1:1">
      <c r="A1" s="3" t="s">
        <v>0</v>
      </c>
    </row>
    <row r="2" s="13" customFormat="1" ht="27.75" customHeight="1" spans="1:10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3:3">
      <c r="C3" s="2"/>
    </row>
    <row r="4" s="14" customFormat="1" ht="22.5" customHeight="1" spans="1:10">
      <c r="A4" s="16" t="s">
        <v>2</v>
      </c>
      <c r="B4" s="16"/>
      <c r="C4" s="16"/>
      <c r="D4" s="16"/>
      <c r="E4" s="16"/>
      <c r="F4" s="16"/>
      <c r="I4" s="21"/>
      <c r="J4" s="21"/>
    </row>
    <row r="5" s="13" customFormat="1" ht="30" spans="1:10">
      <c r="A5" s="7" t="s">
        <v>3</v>
      </c>
      <c r="B5" s="7" t="s">
        <v>4</v>
      </c>
      <c r="C5" s="8" t="s">
        <v>5</v>
      </c>
      <c r="D5" s="7" t="s">
        <v>6</v>
      </c>
      <c r="E5" s="7" t="s">
        <v>7</v>
      </c>
      <c r="F5" s="9" t="s">
        <v>8</v>
      </c>
      <c r="G5" s="9" t="s">
        <v>9</v>
      </c>
      <c r="H5" s="9" t="s">
        <v>10</v>
      </c>
      <c r="I5" s="22" t="s">
        <v>11</v>
      </c>
      <c r="J5" s="9" t="s">
        <v>12</v>
      </c>
    </row>
    <row r="6" ht="34" customHeight="1" spans="1:10">
      <c r="A6" s="17">
        <v>1</v>
      </c>
      <c r="B6" s="18" t="s">
        <v>13</v>
      </c>
      <c r="C6" s="18" t="s">
        <v>14</v>
      </c>
      <c r="D6" s="17" t="s">
        <v>15</v>
      </c>
      <c r="E6" s="17" t="s">
        <v>16</v>
      </c>
      <c r="F6" s="17">
        <f>(60+14+50+14+60+12+55+14+56+14)/5</f>
        <v>69.8</v>
      </c>
      <c r="G6" s="17">
        <f>(72+73+60+76+70)/5</f>
        <v>70.2</v>
      </c>
      <c r="H6" s="19">
        <f t="shared" ref="H6:H25" si="0">F6*0.4+G6*0.6</f>
        <v>70.04</v>
      </c>
      <c r="I6" s="23" t="s">
        <v>17</v>
      </c>
      <c r="J6" s="17" t="s">
        <v>18</v>
      </c>
    </row>
    <row r="7" ht="35" customHeight="1" spans="1:10">
      <c r="A7" s="17">
        <v>2</v>
      </c>
      <c r="B7" s="18" t="s">
        <v>13</v>
      </c>
      <c r="C7" s="18" t="s">
        <v>14</v>
      </c>
      <c r="D7" s="17" t="s">
        <v>19</v>
      </c>
      <c r="E7" s="17" t="s">
        <v>20</v>
      </c>
      <c r="F7" s="17">
        <f>(52+16+65+16+60+15+64+16+60+14)/5</f>
        <v>75.6</v>
      </c>
      <c r="G7" s="17">
        <f>(65+81+75+75+78)/5</f>
        <v>74.8</v>
      </c>
      <c r="H7" s="19">
        <f t="shared" si="0"/>
        <v>75.12</v>
      </c>
      <c r="I7" s="23" t="s">
        <v>21</v>
      </c>
      <c r="J7" s="17" t="s">
        <v>18</v>
      </c>
    </row>
    <row r="8" ht="21.75" customHeight="1" spans="1:10">
      <c r="A8" s="17">
        <v>3</v>
      </c>
      <c r="B8" s="18" t="s">
        <v>13</v>
      </c>
      <c r="C8" s="18" t="s">
        <v>14</v>
      </c>
      <c r="D8" s="17" t="s">
        <v>22</v>
      </c>
      <c r="E8" s="17" t="s">
        <v>23</v>
      </c>
      <c r="F8" s="17">
        <f>(68+17+70+18+74+16+70+18+70+18)/5</f>
        <v>87.8</v>
      </c>
      <c r="G8" s="17">
        <f>(86+88+85+85+85)/5</f>
        <v>85.8</v>
      </c>
      <c r="H8" s="19">
        <f t="shared" si="0"/>
        <v>86.6</v>
      </c>
      <c r="I8" s="20"/>
      <c r="J8" s="17" t="s">
        <v>18</v>
      </c>
    </row>
    <row r="9" ht="21.75" customHeight="1" spans="1:10">
      <c r="A9" s="17">
        <v>4</v>
      </c>
      <c r="B9" s="18" t="s">
        <v>13</v>
      </c>
      <c r="C9" s="18" t="s">
        <v>14</v>
      </c>
      <c r="D9" s="17" t="s">
        <v>24</v>
      </c>
      <c r="E9" s="17" t="s">
        <v>25</v>
      </c>
      <c r="F9" s="17">
        <f>(58+16+65+13+62+15+60+12+57+14)/5</f>
        <v>74.4</v>
      </c>
      <c r="G9" s="17">
        <f>(70+82+75+80+70)/5</f>
        <v>75.4</v>
      </c>
      <c r="H9" s="19">
        <f t="shared" si="0"/>
        <v>75</v>
      </c>
      <c r="I9" s="20"/>
      <c r="J9" s="17" t="s">
        <v>18</v>
      </c>
    </row>
    <row r="10" ht="21.75" customHeight="1" spans="1:10">
      <c r="A10" s="17">
        <v>5</v>
      </c>
      <c r="B10" s="18" t="s">
        <v>13</v>
      </c>
      <c r="C10" s="18" t="s">
        <v>14</v>
      </c>
      <c r="D10" s="17" t="s">
        <v>26</v>
      </c>
      <c r="E10" s="17" t="s">
        <v>27</v>
      </c>
      <c r="F10" s="17">
        <f>(72+18+68+18+65+18+70+18+67+18)/5</f>
        <v>86.4</v>
      </c>
      <c r="G10" s="17">
        <f>(82+85+89+90+87)/5</f>
        <v>86.6</v>
      </c>
      <c r="H10" s="19">
        <f t="shared" si="0"/>
        <v>86.52</v>
      </c>
      <c r="I10" s="20"/>
      <c r="J10" s="17" t="s">
        <v>18</v>
      </c>
    </row>
    <row r="11" ht="21.75" customHeight="1" spans="1:10">
      <c r="A11" s="17">
        <v>6</v>
      </c>
      <c r="B11" s="18" t="s">
        <v>13</v>
      </c>
      <c r="C11" s="18" t="s">
        <v>14</v>
      </c>
      <c r="D11" s="17" t="s">
        <v>28</v>
      </c>
      <c r="E11" s="17" t="s">
        <v>29</v>
      </c>
      <c r="F11" s="17">
        <f>(73+17+72+18+65+18+70+18+64+16)/5</f>
        <v>86.2</v>
      </c>
      <c r="G11" s="17">
        <f>(88+80+90+88+80)/5</f>
        <v>85.2</v>
      </c>
      <c r="H11" s="19">
        <f t="shared" si="0"/>
        <v>85.6</v>
      </c>
      <c r="I11" s="20"/>
      <c r="J11" s="17" t="s">
        <v>18</v>
      </c>
    </row>
    <row r="12" ht="21.75" customHeight="1" spans="1:10">
      <c r="A12" s="17">
        <v>7</v>
      </c>
      <c r="B12" s="18" t="s">
        <v>13</v>
      </c>
      <c r="C12" s="18" t="s">
        <v>14</v>
      </c>
      <c r="D12" s="17" t="s">
        <v>30</v>
      </c>
      <c r="E12" s="17" t="s">
        <v>31</v>
      </c>
      <c r="F12" s="17">
        <f>(56+14+60+12+60+15+55+16+67+17)/5</f>
        <v>74.4</v>
      </c>
      <c r="G12" s="17">
        <f>(76+68+70+76+74)/5</f>
        <v>72.8</v>
      </c>
      <c r="H12" s="19">
        <f t="shared" si="0"/>
        <v>73.44</v>
      </c>
      <c r="I12" s="20"/>
      <c r="J12" s="17" t="s">
        <v>18</v>
      </c>
    </row>
    <row r="13" ht="21.75" customHeight="1" spans="1:10">
      <c r="A13" s="17">
        <v>8</v>
      </c>
      <c r="B13" s="18" t="s">
        <v>13</v>
      </c>
      <c r="C13" s="18" t="s">
        <v>14</v>
      </c>
      <c r="D13" s="17" t="s">
        <v>32</v>
      </c>
      <c r="E13" s="17" t="s">
        <v>33</v>
      </c>
      <c r="F13" s="17">
        <f>(54+16+65+13+75+16+72+16+67+17)/5</f>
        <v>82.2</v>
      </c>
      <c r="G13" s="17">
        <f>(87+89+85+70+80)/5</f>
        <v>82.2</v>
      </c>
      <c r="H13" s="19">
        <f t="shared" si="0"/>
        <v>82.2</v>
      </c>
      <c r="I13" s="20"/>
      <c r="J13" s="17" t="s">
        <v>18</v>
      </c>
    </row>
    <row r="14" ht="32" customHeight="1" spans="1:10">
      <c r="A14" s="17">
        <v>9</v>
      </c>
      <c r="B14" s="18" t="s">
        <v>13</v>
      </c>
      <c r="C14" s="18" t="s">
        <v>14</v>
      </c>
      <c r="D14" s="17" t="s">
        <v>34</v>
      </c>
      <c r="E14" s="17" t="s">
        <v>35</v>
      </c>
      <c r="F14" s="17">
        <f>(56+12+56+12+62+15+50+16+55+15)/5</f>
        <v>69.8</v>
      </c>
      <c r="G14" s="17">
        <f>(68+65+70+70+70)/5</f>
        <v>68.6</v>
      </c>
      <c r="H14" s="19">
        <f t="shared" si="0"/>
        <v>69.08</v>
      </c>
      <c r="I14" s="23" t="s">
        <v>36</v>
      </c>
      <c r="J14" s="17" t="s">
        <v>37</v>
      </c>
    </row>
    <row r="15" ht="21.75" customHeight="1" spans="1:10">
      <c r="A15" s="17">
        <v>10</v>
      </c>
      <c r="B15" s="18" t="s">
        <v>13</v>
      </c>
      <c r="C15" s="18" t="s">
        <v>14</v>
      </c>
      <c r="D15" s="17" t="s">
        <v>38</v>
      </c>
      <c r="E15" s="17" t="s">
        <v>39</v>
      </c>
      <c r="F15" s="17">
        <f>(72+14+75+15+68+14+54+15+62+16)/5</f>
        <v>81</v>
      </c>
      <c r="G15" s="17">
        <f>(86+84+75+82+80)/5</f>
        <v>81.4</v>
      </c>
      <c r="H15" s="19">
        <f t="shared" si="0"/>
        <v>81.24</v>
      </c>
      <c r="I15" s="20"/>
      <c r="J15" s="17" t="s">
        <v>37</v>
      </c>
    </row>
    <row r="16" ht="21.75" customHeight="1" spans="1:10">
      <c r="A16" s="17">
        <v>11</v>
      </c>
      <c r="B16" s="18" t="s">
        <v>13</v>
      </c>
      <c r="C16" s="18" t="s">
        <v>14</v>
      </c>
      <c r="D16" s="17" t="s">
        <v>40</v>
      </c>
      <c r="E16" s="17" t="s">
        <v>41</v>
      </c>
      <c r="F16" s="17">
        <f>(70+12+72+14+60+12+52+15+64+15)/5</f>
        <v>77.2</v>
      </c>
      <c r="G16" s="17">
        <f>(82+75+70+84+81)/5</f>
        <v>78.4</v>
      </c>
      <c r="H16" s="19">
        <f t="shared" si="0"/>
        <v>77.92</v>
      </c>
      <c r="I16" s="20"/>
      <c r="J16" s="17" t="s">
        <v>37</v>
      </c>
    </row>
    <row r="17" ht="21.75" customHeight="1" spans="1:10">
      <c r="A17" s="17">
        <v>12</v>
      </c>
      <c r="B17" s="18" t="s">
        <v>13</v>
      </c>
      <c r="C17" s="18" t="s">
        <v>14</v>
      </c>
      <c r="D17" s="17" t="s">
        <v>42</v>
      </c>
      <c r="E17" s="17" t="s">
        <v>43</v>
      </c>
      <c r="F17" s="17">
        <f>(72+18+75+17+65+20+54+18+70+19)/5</f>
        <v>85.6</v>
      </c>
      <c r="G17" s="17">
        <f>(88+85+75+82+90)/5</f>
        <v>84</v>
      </c>
      <c r="H17" s="19">
        <f t="shared" si="0"/>
        <v>84.64</v>
      </c>
      <c r="I17" s="20"/>
      <c r="J17" s="17" t="s">
        <v>37</v>
      </c>
    </row>
    <row r="18" ht="21.75" customHeight="1" spans="1:10">
      <c r="A18" s="17">
        <v>13</v>
      </c>
      <c r="B18" s="18" t="s">
        <v>13</v>
      </c>
      <c r="C18" s="18" t="s">
        <v>14</v>
      </c>
      <c r="D18" s="17" t="s">
        <v>44</v>
      </c>
      <c r="E18" s="17" t="s">
        <v>45</v>
      </c>
      <c r="F18" s="17">
        <f>(64+12+65+14+63+12+56+15+63+14)/5</f>
        <v>75.6</v>
      </c>
      <c r="G18" s="17">
        <f>(83+80+70+82+76)/5</f>
        <v>78.2</v>
      </c>
      <c r="H18" s="19">
        <f t="shared" si="0"/>
        <v>77.16</v>
      </c>
      <c r="I18" s="20"/>
      <c r="J18" s="17" t="s">
        <v>37</v>
      </c>
    </row>
    <row r="19" ht="22" customHeight="1" spans="1:10">
      <c r="A19" s="17">
        <v>14</v>
      </c>
      <c r="B19" s="18" t="s">
        <v>13</v>
      </c>
      <c r="C19" s="18" t="s">
        <v>14</v>
      </c>
      <c r="D19" s="17" t="s">
        <v>46</v>
      </c>
      <c r="E19" s="17" t="s">
        <v>47</v>
      </c>
      <c r="F19" s="17">
        <f>(71+13+60+12+62+13+70+16+68+17)/5</f>
        <v>80.4</v>
      </c>
      <c r="G19" s="17">
        <f>(84+70+72+86+86)/5</f>
        <v>79.6</v>
      </c>
      <c r="H19" s="19">
        <f t="shared" si="0"/>
        <v>79.92</v>
      </c>
      <c r="I19" s="17"/>
      <c r="J19" s="17" t="s">
        <v>37</v>
      </c>
    </row>
    <row r="20" ht="21" customHeight="1" spans="1:10">
      <c r="A20" s="17">
        <v>15</v>
      </c>
      <c r="B20" s="18" t="s">
        <v>13</v>
      </c>
      <c r="C20" s="18" t="s">
        <v>14</v>
      </c>
      <c r="D20" s="17" t="s">
        <v>48</v>
      </c>
      <c r="E20" s="17" t="s">
        <v>49</v>
      </c>
      <c r="F20" s="17">
        <f>(65+15+60+12+60+13+50+14+60+16)/5</f>
        <v>73</v>
      </c>
      <c r="G20" s="17">
        <f>(75+66+60+62+65)/5</f>
        <v>65.6</v>
      </c>
      <c r="H20" s="19">
        <f t="shared" si="0"/>
        <v>68.56</v>
      </c>
      <c r="I20" s="17"/>
      <c r="J20" s="17" t="s">
        <v>37</v>
      </c>
    </row>
    <row r="21" ht="21" customHeight="1" spans="1:10">
      <c r="A21" s="17">
        <v>16</v>
      </c>
      <c r="B21" s="18" t="s">
        <v>13</v>
      </c>
      <c r="C21" s="18" t="s">
        <v>14</v>
      </c>
      <c r="D21" s="20" t="s">
        <v>50</v>
      </c>
      <c r="E21" s="17" t="s">
        <v>51</v>
      </c>
      <c r="F21" s="17">
        <f>(63+16+56+17+60+16+73+15+62+12)/5</f>
        <v>78</v>
      </c>
      <c r="G21" s="17">
        <f>(82+82+75+85+80)/5</f>
        <v>80.8</v>
      </c>
      <c r="H21" s="19">
        <f t="shared" si="0"/>
        <v>79.68</v>
      </c>
      <c r="I21" s="17"/>
      <c r="J21" s="17" t="s">
        <v>37</v>
      </c>
    </row>
    <row r="22" ht="22" customHeight="1" spans="1:10">
      <c r="A22" s="17">
        <v>17</v>
      </c>
      <c r="B22" s="18" t="s">
        <v>13</v>
      </c>
      <c r="C22" s="18" t="s">
        <v>14</v>
      </c>
      <c r="D22" s="20" t="s">
        <v>52</v>
      </c>
      <c r="E22" s="17" t="s">
        <v>53</v>
      </c>
      <c r="F22" s="17">
        <f>(65+18+54+16+70+20+73+16+74+14)/5</f>
        <v>84</v>
      </c>
      <c r="G22" s="17">
        <f>(87+83+80+80+84)/5</f>
        <v>82.8</v>
      </c>
      <c r="H22" s="19">
        <f t="shared" si="0"/>
        <v>83.28</v>
      </c>
      <c r="I22" s="17"/>
      <c r="J22" s="17" t="s">
        <v>37</v>
      </c>
    </row>
    <row r="23" ht="23" customHeight="1" spans="1:10">
      <c r="A23" s="17">
        <v>18</v>
      </c>
      <c r="B23" s="18" t="s">
        <v>13</v>
      </c>
      <c r="C23" s="18" t="s">
        <v>14</v>
      </c>
      <c r="D23" s="20" t="s">
        <v>54</v>
      </c>
      <c r="E23" s="17" t="s">
        <v>55</v>
      </c>
      <c r="F23" s="17">
        <f>(72+16+76+16+65+15+60+15+64+17)/5</f>
        <v>83.2</v>
      </c>
      <c r="G23" s="17">
        <f>(89+89+70+82+83)/5</f>
        <v>82.6</v>
      </c>
      <c r="H23" s="19">
        <f t="shared" si="0"/>
        <v>82.84</v>
      </c>
      <c r="I23" s="17"/>
      <c r="J23" s="17" t="s">
        <v>37</v>
      </c>
    </row>
    <row r="24" ht="22" customHeight="1" spans="1:10">
      <c r="A24" s="17">
        <v>19</v>
      </c>
      <c r="B24" s="18" t="s">
        <v>13</v>
      </c>
      <c r="C24" s="18" t="s">
        <v>14</v>
      </c>
      <c r="D24" s="20" t="s">
        <v>56</v>
      </c>
      <c r="E24" s="17" t="s">
        <v>57</v>
      </c>
      <c r="F24" s="17">
        <f>(71+14+75+15+68+15+60+15+64+16)/5</f>
        <v>82.6</v>
      </c>
      <c r="G24" s="17">
        <f>(86+86+75+80+80)/5</f>
        <v>81.4</v>
      </c>
      <c r="H24" s="19">
        <f t="shared" si="0"/>
        <v>81.88</v>
      </c>
      <c r="I24" s="17"/>
      <c r="J24" s="17" t="s">
        <v>37</v>
      </c>
    </row>
    <row r="25" ht="24" customHeight="1" spans="1:10">
      <c r="A25" s="17">
        <v>20</v>
      </c>
      <c r="B25" s="18" t="s">
        <v>13</v>
      </c>
      <c r="C25" s="18" t="s">
        <v>14</v>
      </c>
      <c r="D25" s="20" t="s">
        <v>58</v>
      </c>
      <c r="E25" s="17" t="s">
        <v>59</v>
      </c>
      <c r="F25" s="17">
        <f>(56+11+72+14+60+13+52+15+57+15)/5</f>
        <v>73</v>
      </c>
      <c r="G25" s="17">
        <f>(77+82+60+74+71)/5</f>
        <v>72.8</v>
      </c>
      <c r="H25" s="19">
        <f t="shared" si="0"/>
        <v>72.88</v>
      </c>
      <c r="I25" s="17"/>
      <c r="J25" s="17" t="s">
        <v>37</v>
      </c>
    </row>
  </sheetData>
  <mergeCells count="2">
    <mergeCell ref="A2:J2"/>
    <mergeCell ref="A4:F4"/>
  </mergeCells>
  <printOptions horizontalCentered="1"/>
  <pageMargins left="0.389583333333333" right="0.389583333333333" top="0.589583333333333" bottom="0.589583333333333" header="0.309722222222222" footer="0.309722222222222"/>
  <pageSetup paperSize="9" scale="84" orientation="landscape" horizontalDpi="600" verticalDpi="600"/>
  <headerFooter alignWithMargins="0">
    <oddFooter>&amp;C&amp;N----&amp;P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workbookViewId="0">
      <selection activeCell="F6" sqref="F6"/>
    </sheetView>
  </sheetViews>
  <sheetFormatPr defaultColWidth="9" defaultRowHeight="15"/>
  <cols>
    <col min="1" max="1" width="5.4" style="3" customWidth="1"/>
    <col min="2" max="2" width="10" style="3" customWidth="1"/>
    <col min="3" max="3" width="22.6" style="4" customWidth="1"/>
    <col min="4" max="4" width="19.7" style="3" customWidth="1"/>
    <col min="5" max="5" width="10.4" style="3" customWidth="1"/>
    <col min="6" max="6" width="10" style="3" customWidth="1"/>
    <col min="7" max="7" width="11.4" style="3" customWidth="1"/>
    <col min="8" max="8" width="11.5" style="3" customWidth="1"/>
    <col min="9" max="9" width="36.575" style="3" customWidth="1"/>
    <col min="10" max="255" width="9" style="3"/>
  </cols>
  <sheetData>
    <row r="1" spans="1:1">
      <c r="A1" s="3" t="s">
        <v>60</v>
      </c>
    </row>
    <row r="2" ht="52.95" customHeight="1" spans="1:9">
      <c r="A2" s="5" t="s">
        <v>61</v>
      </c>
      <c r="B2" s="6"/>
      <c r="C2" s="6"/>
      <c r="D2" s="6"/>
      <c r="E2" s="6"/>
      <c r="F2" s="6"/>
      <c r="G2" s="6"/>
      <c r="H2" s="6"/>
      <c r="I2" s="6"/>
    </row>
    <row r="3" spans="3:3">
      <c r="C3" s="2"/>
    </row>
    <row r="4" s="1" customFormat="1" ht="28.5" customHeight="1" spans="1:9">
      <c r="A4" s="7" t="s">
        <v>3</v>
      </c>
      <c r="B4" s="7" t="s">
        <v>4</v>
      </c>
      <c r="C4" s="8" t="s">
        <v>62</v>
      </c>
      <c r="D4" s="7" t="s">
        <v>6</v>
      </c>
      <c r="E4" s="7" t="s">
        <v>7</v>
      </c>
      <c r="F4" s="9" t="s">
        <v>63</v>
      </c>
      <c r="G4" s="9" t="s">
        <v>10</v>
      </c>
      <c r="H4" s="9" t="s">
        <v>64</v>
      </c>
      <c r="I4" s="9" t="s">
        <v>12</v>
      </c>
    </row>
    <row r="5" s="2" customFormat="1" ht="21.75" customHeight="1" spans="1:9">
      <c r="A5" s="10">
        <v>1</v>
      </c>
      <c r="B5" s="11" t="s">
        <v>13</v>
      </c>
      <c r="C5" s="11" t="s">
        <v>14</v>
      </c>
      <c r="D5" s="10" t="s">
        <v>22</v>
      </c>
      <c r="E5" s="10" t="s">
        <v>23</v>
      </c>
      <c r="F5" s="10">
        <v>371</v>
      </c>
      <c r="G5" s="12">
        <f>VLOOKUP(E5,[1]Sheet1!$E$1:$H$65536,4,0)</f>
        <v>86.6</v>
      </c>
      <c r="H5" s="12">
        <f t="shared" ref="H5:H24" si="0">(F5/5)*0.6+G5*0.4</f>
        <v>79.16</v>
      </c>
      <c r="I5" s="10" t="s">
        <v>18</v>
      </c>
    </row>
    <row r="6" s="2" customFormat="1" ht="21.75" customHeight="1" spans="1:9">
      <c r="A6" s="10">
        <v>2</v>
      </c>
      <c r="B6" s="11" t="s">
        <v>13</v>
      </c>
      <c r="C6" s="11" t="s">
        <v>14</v>
      </c>
      <c r="D6" s="10" t="s">
        <v>26</v>
      </c>
      <c r="E6" s="10" t="s">
        <v>27</v>
      </c>
      <c r="F6" s="10">
        <v>365</v>
      </c>
      <c r="G6" s="12">
        <f>VLOOKUP(E6,[1]Sheet1!$E$1:$H$65536,4,0)</f>
        <v>86.52</v>
      </c>
      <c r="H6" s="12">
        <f t="shared" si="0"/>
        <v>78.408</v>
      </c>
      <c r="I6" s="10" t="s">
        <v>18</v>
      </c>
    </row>
    <row r="7" s="2" customFormat="1" ht="21.75" customHeight="1" spans="1:9">
      <c r="A7" s="10">
        <v>3</v>
      </c>
      <c r="B7" s="11" t="s">
        <v>13</v>
      </c>
      <c r="C7" s="11" t="s">
        <v>14</v>
      </c>
      <c r="D7" s="10" t="s">
        <v>28</v>
      </c>
      <c r="E7" s="10" t="s">
        <v>29</v>
      </c>
      <c r="F7" s="10">
        <v>334</v>
      </c>
      <c r="G7" s="12">
        <f>VLOOKUP(E7,[1]Sheet1!$E$1:$H$65536,4,0)</f>
        <v>85.6</v>
      </c>
      <c r="H7" s="12">
        <f t="shared" si="0"/>
        <v>74.32</v>
      </c>
      <c r="I7" s="10" t="s">
        <v>18</v>
      </c>
    </row>
    <row r="8" s="2" customFormat="1" ht="21.75" customHeight="1" spans="1:9">
      <c r="A8" s="10">
        <v>4</v>
      </c>
      <c r="B8" s="11" t="s">
        <v>13</v>
      </c>
      <c r="C8" s="11" t="s">
        <v>14</v>
      </c>
      <c r="D8" s="10" t="s">
        <v>24</v>
      </c>
      <c r="E8" s="10" t="s">
        <v>25</v>
      </c>
      <c r="F8" s="10">
        <v>366</v>
      </c>
      <c r="G8" s="12">
        <f>VLOOKUP(E8,[1]Sheet1!$E$1:$H$65536,4,0)</f>
        <v>75</v>
      </c>
      <c r="H8" s="12">
        <f t="shared" si="0"/>
        <v>73.92</v>
      </c>
      <c r="I8" s="10" t="s">
        <v>18</v>
      </c>
    </row>
    <row r="9" s="2" customFormat="1" ht="21.75" customHeight="1" spans="1:9">
      <c r="A9" s="10">
        <v>5</v>
      </c>
      <c r="B9" s="11" t="s">
        <v>13</v>
      </c>
      <c r="C9" s="11" t="s">
        <v>14</v>
      </c>
      <c r="D9" s="10" t="s">
        <v>32</v>
      </c>
      <c r="E9" s="10" t="s">
        <v>33</v>
      </c>
      <c r="F9" s="10">
        <v>329</v>
      </c>
      <c r="G9" s="12">
        <f>VLOOKUP(E9,[1]Sheet1!$E$1:$H$65536,4,0)</f>
        <v>82.2</v>
      </c>
      <c r="H9" s="12">
        <f t="shared" si="0"/>
        <v>72.36</v>
      </c>
      <c r="I9" s="10" t="s">
        <v>18</v>
      </c>
    </row>
    <row r="10" s="2" customFormat="1" ht="21.75" customHeight="1" spans="1:9">
      <c r="A10" s="10">
        <v>6</v>
      </c>
      <c r="B10" s="11" t="s">
        <v>13</v>
      </c>
      <c r="C10" s="11" t="s">
        <v>14</v>
      </c>
      <c r="D10" s="10" t="s">
        <v>30</v>
      </c>
      <c r="E10" s="10" t="s">
        <v>31</v>
      </c>
      <c r="F10" s="10">
        <v>352</v>
      </c>
      <c r="G10" s="12">
        <f>VLOOKUP(E10,[1]Sheet1!$E$1:$H$65536,4,0)</f>
        <v>73.44</v>
      </c>
      <c r="H10" s="12">
        <f t="shared" si="0"/>
        <v>71.616</v>
      </c>
      <c r="I10" s="10" t="s">
        <v>18</v>
      </c>
    </row>
    <row r="11" s="2" customFormat="1" ht="21.75" customHeight="1" spans="1:9">
      <c r="A11" s="10">
        <v>7</v>
      </c>
      <c r="B11" s="11" t="s">
        <v>13</v>
      </c>
      <c r="C11" s="11" t="s">
        <v>14</v>
      </c>
      <c r="D11" s="10" t="s">
        <v>19</v>
      </c>
      <c r="E11" s="10" t="s">
        <v>20</v>
      </c>
      <c r="F11" s="10">
        <v>336</v>
      </c>
      <c r="G11" s="12">
        <f>VLOOKUP(E11,[1]Sheet1!$E$1:$H$65536,4,0)</f>
        <v>75.12</v>
      </c>
      <c r="H11" s="12">
        <f t="shared" si="0"/>
        <v>70.368</v>
      </c>
      <c r="I11" s="10" t="s">
        <v>18</v>
      </c>
    </row>
    <row r="12" s="2" customFormat="1" ht="21.75" customHeight="1" spans="1:9">
      <c r="A12" s="10">
        <v>8</v>
      </c>
      <c r="B12" s="11" t="s">
        <v>13</v>
      </c>
      <c r="C12" s="11" t="s">
        <v>14</v>
      </c>
      <c r="D12" s="10" t="s">
        <v>15</v>
      </c>
      <c r="E12" s="10" t="s">
        <v>16</v>
      </c>
      <c r="F12" s="10">
        <v>341</v>
      </c>
      <c r="G12" s="12">
        <f>VLOOKUP(E12,[1]Sheet1!$E$1:$H$65536,4,0)</f>
        <v>70.04</v>
      </c>
      <c r="H12" s="12">
        <f t="shared" si="0"/>
        <v>68.936</v>
      </c>
      <c r="I12" s="10" t="s">
        <v>18</v>
      </c>
    </row>
    <row r="13" s="3" customFormat="1" ht="21.75" customHeight="1" spans="1:9">
      <c r="A13" s="10">
        <v>9</v>
      </c>
      <c r="B13" s="11" t="s">
        <v>13</v>
      </c>
      <c r="C13" s="11" t="s">
        <v>14</v>
      </c>
      <c r="D13" s="10" t="s">
        <v>38</v>
      </c>
      <c r="E13" s="10" t="s">
        <v>39</v>
      </c>
      <c r="F13" s="10">
        <v>386</v>
      </c>
      <c r="G13" s="12">
        <f>VLOOKUP(E13,[1]Sheet1!$E$1:$H$65536,4,0)</f>
        <v>81.24</v>
      </c>
      <c r="H13" s="12">
        <f t="shared" si="0"/>
        <v>78.816</v>
      </c>
      <c r="I13" s="10" t="s">
        <v>37</v>
      </c>
    </row>
    <row r="14" s="3" customFormat="1" ht="21.75" customHeight="1" spans="1:9">
      <c r="A14" s="10">
        <v>10</v>
      </c>
      <c r="B14" s="11" t="s">
        <v>13</v>
      </c>
      <c r="C14" s="11" t="s">
        <v>14</v>
      </c>
      <c r="D14" s="10" t="s">
        <v>42</v>
      </c>
      <c r="E14" s="10" t="s">
        <v>43</v>
      </c>
      <c r="F14" s="10">
        <v>349</v>
      </c>
      <c r="G14" s="12">
        <f>VLOOKUP(E14,[1]Sheet1!$E$1:$H$65536,4,0)</f>
        <v>84.64</v>
      </c>
      <c r="H14" s="12">
        <f t="shared" si="0"/>
        <v>75.736</v>
      </c>
      <c r="I14" s="10" t="s">
        <v>37</v>
      </c>
    </row>
    <row r="15" s="3" customFormat="1" ht="21.75" customHeight="1" spans="1:9">
      <c r="A15" s="10">
        <v>11</v>
      </c>
      <c r="B15" s="11" t="s">
        <v>13</v>
      </c>
      <c r="C15" s="11" t="s">
        <v>14</v>
      </c>
      <c r="D15" s="10" t="s">
        <v>56</v>
      </c>
      <c r="E15" s="10" t="s">
        <v>57</v>
      </c>
      <c r="F15" s="10">
        <f>336+10</f>
        <v>346</v>
      </c>
      <c r="G15" s="12">
        <f>VLOOKUP(E15,[1]Sheet1!$E$1:$H$65536,4,0)</f>
        <v>81.88</v>
      </c>
      <c r="H15" s="12">
        <f t="shared" si="0"/>
        <v>74.272</v>
      </c>
      <c r="I15" s="10" t="s">
        <v>65</v>
      </c>
    </row>
    <row r="16" s="3" customFormat="1" ht="21.75" customHeight="1" spans="1:9">
      <c r="A16" s="10">
        <v>12</v>
      </c>
      <c r="B16" s="11" t="s">
        <v>13</v>
      </c>
      <c r="C16" s="11" t="s">
        <v>14</v>
      </c>
      <c r="D16" s="10" t="s">
        <v>52</v>
      </c>
      <c r="E16" s="10" t="s">
        <v>53</v>
      </c>
      <c r="F16" s="10">
        <v>336</v>
      </c>
      <c r="G16" s="12">
        <f>VLOOKUP(E16,[1]Sheet1!$E$1:$H$65536,4,0)</f>
        <v>83.28</v>
      </c>
      <c r="H16" s="12">
        <f t="shared" si="0"/>
        <v>73.632</v>
      </c>
      <c r="I16" s="10" t="s">
        <v>37</v>
      </c>
    </row>
    <row r="17" s="3" customFormat="1" ht="21.75" customHeight="1" spans="1:9">
      <c r="A17" s="10">
        <v>13</v>
      </c>
      <c r="B17" s="11" t="s">
        <v>13</v>
      </c>
      <c r="C17" s="11" t="s">
        <v>14</v>
      </c>
      <c r="D17" s="10" t="s">
        <v>40</v>
      </c>
      <c r="E17" s="10" t="s">
        <v>41</v>
      </c>
      <c r="F17" s="10">
        <v>353</v>
      </c>
      <c r="G17" s="12">
        <f>VLOOKUP(E17,[1]Sheet1!$E$1:$H$65536,4,0)</f>
        <v>77.92</v>
      </c>
      <c r="H17" s="12">
        <f t="shared" si="0"/>
        <v>73.528</v>
      </c>
      <c r="I17" s="10" t="s">
        <v>37</v>
      </c>
    </row>
    <row r="18" s="3" customFormat="1" ht="21.75" customHeight="1" spans="1:9">
      <c r="A18" s="10">
        <v>14</v>
      </c>
      <c r="B18" s="11" t="s">
        <v>13</v>
      </c>
      <c r="C18" s="11" t="s">
        <v>14</v>
      </c>
      <c r="D18" s="10" t="s">
        <v>54</v>
      </c>
      <c r="E18" s="10" t="s">
        <v>55</v>
      </c>
      <c r="F18" s="10">
        <v>336</v>
      </c>
      <c r="G18" s="12">
        <f>VLOOKUP(E18,[1]Sheet1!$E$1:$H$65536,4,0)</f>
        <v>82.84</v>
      </c>
      <c r="H18" s="12">
        <f t="shared" si="0"/>
        <v>73.456</v>
      </c>
      <c r="I18" s="10" t="s">
        <v>37</v>
      </c>
    </row>
    <row r="19" s="3" customFormat="1" ht="21.75" customHeight="1" spans="1:9">
      <c r="A19" s="10">
        <v>15</v>
      </c>
      <c r="B19" s="11" t="s">
        <v>13</v>
      </c>
      <c r="C19" s="11" t="s">
        <v>14</v>
      </c>
      <c r="D19" s="10" t="s">
        <v>46</v>
      </c>
      <c r="E19" s="10" t="s">
        <v>47</v>
      </c>
      <c r="F19" s="10">
        <v>344</v>
      </c>
      <c r="G19" s="12">
        <f>VLOOKUP(E19,[1]Sheet1!$E$1:$H$65536,4,0)</f>
        <v>79.92</v>
      </c>
      <c r="H19" s="12">
        <f t="shared" si="0"/>
        <v>73.248</v>
      </c>
      <c r="I19" s="10" t="s">
        <v>37</v>
      </c>
    </row>
    <row r="20" s="3" customFormat="1" ht="21" customHeight="1" spans="1:9">
      <c r="A20" s="10">
        <v>16</v>
      </c>
      <c r="B20" s="11" t="s">
        <v>13</v>
      </c>
      <c r="C20" s="11" t="s">
        <v>14</v>
      </c>
      <c r="D20" s="10" t="s">
        <v>50</v>
      </c>
      <c r="E20" s="10" t="s">
        <v>51</v>
      </c>
      <c r="F20" s="10">
        <v>340</v>
      </c>
      <c r="G20" s="12">
        <f>VLOOKUP(E20,[1]Sheet1!$E$1:$H$65536,4,0)</f>
        <v>79.68</v>
      </c>
      <c r="H20" s="12">
        <f t="shared" si="0"/>
        <v>72.672</v>
      </c>
      <c r="I20" s="10" t="s">
        <v>37</v>
      </c>
    </row>
    <row r="21" s="3" customFormat="1" ht="19" customHeight="1" spans="1:9">
      <c r="A21" s="10">
        <v>17</v>
      </c>
      <c r="B21" s="11" t="s">
        <v>13</v>
      </c>
      <c r="C21" s="11" t="s">
        <v>14</v>
      </c>
      <c r="D21" s="10" t="s">
        <v>44</v>
      </c>
      <c r="E21" s="10" t="s">
        <v>45</v>
      </c>
      <c r="F21" s="10">
        <v>348</v>
      </c>
      <c r="G21" s="12">
        <f>VLOOKUP(E21,[1]Sheet1!$E$1:$H$65536,4,0)</f>
        <v>77.16</v>
      </c>
      <c r="H21" s="12">
        <f t="shared" si="0"/>
        <v>72.624</v>
      </c>
      <c r="I21" s="10" t="s">
        <v>37</v>
      </c>
    </row>
    <row r="22" s="3" customFormat="1" ht="19" customHeight="1" spans="1:9">
      <c r="A22" s="10">
        <v>18</v>
      </c>
      <c r="B22" s="11" t="s">
        <v>13</v>
      </c>
      <c r="C22" s="11" t="s">
        <v>14</v>
      </c>
      <c r="D22" s="10" t="s">
        <v>58</v>
      </c>
      <c r="E22" s="10" t="s">
        <v>59</v>
      </c>
      <c r="F22" s="10">
        <v>336</v>
      </c>
      <c r="G22" s="12">
        <f>VLOOKUP(E22,[1]Sheet1!$E$1:$H$65536,4,0)</f>
        <v>72.88</v>
      </c>
      <c r="H22" s="12">
        <f t="shared" si="0"/>
        <v>69.472</v>
      </c>
      <c r="I22" s="10" t="s">
        <v>37</v>
      </c>
    </row>
    <row r="23" s="3" customFormat="1" ht="17" customHeight="1" spans="1:9">
      <c r="A23" s="10">
        <v>19</v>
      </c>
      <c r="B23" s="11" t="s">
        <v>13</v>
      </c>
      <c r="C23" s="11" t="s">
        <v>14</v>
      </c>
      <c r="D23" s="10" t="s">
        <v>48</v>
      </c>
      <c r="E23" s="10" t="s">
        <v>49</v>
      </c>
      <c r="F23" s="10">
        <v>341</v>
      </c>
      <c r="G23" s="12">
        <f>VLOOKUP(E23,[1]Sheet1!$E$1:$H$65536,4,0)</f>
        <v>68.56</v>
      </c>
      <c r="H23" s="12">
        <f t="shared" si="0"/>
        <v>68.344</v>
      </c>
      <c r="I23" s="10" t="s">
        <v>37</v>
      </c>
    </row>
    <row r="24" s="3" customFormat="1" ht="21" customHeight="1" spans="1:9">
      <c r="A24" s="10">
        <v>20</v>
      </c>
      <c r="B24" s="11" t="s">
        <v>13</v>
      </c>
      <c r="C24" s="11" t="s">
        <v>14</v>
      </c>
      <c r="D24" s="10" t="s">
        <v>34</v>
      </c>
      <c r="E24" s="10" t="s">
        <v>35</v>
      </c>
      <c r="F24" s="10">
        <v>339</v>
      </c>
      <c r="G24" s="12">
        <f>VLOOKUP(E24,[1]Sheet1!$E$1:$H$65536,4,0)</f>
        <v>69.08</v>
      </c>
      <c r="H24" s="12">
        <f t="shared" si="0"/>
        <v>68.312</v>
      </c>
      <c r="I24" s="10" t="s">
        <v>37</v>
      </c>
    </row>
  </sheetData>
  <mergeCells count="1">
    <mergeCell ref="A2:I2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maye</cp:lastModifiedBy>
  <dcterms:created xsi:type="dcterms:W3CDTF">2021-04-02T17:06:00Z</dcterms:created>
  <dcterms:modified xsi:type="dcterms:W3CDTF">2021-04-07T01:56:01Z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5E04FC7422534A86B5C2A3F263CE145D</vt:lpwstr>
  </property>
</Properties>
</file>